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835" windowHeight="119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Sheet1!$A$4:$I$7</definedName>
    <definedName name="_xlnm._FilterDatabase" localSheetId="1" hidden="1">Sheet2!$A$1:$M$19</definedName>
    <definedName name="_xlnm.Print_Area" localSheetId="0">Sheet1!$A$1:$I$20</definedName>
  </definedNames>
  <calcPr calcId="125725"/>
</workbook>
</file>

<file path=xl/calcChain.xml><?xml version="1.0" encoding="utf-8"?>
<calcChain xmlns="http://schemas.openxmlformats.org/spreadsheetml/2006/main">
  <c r="D14" i="1"/>
  <c r="D13"/>
  <c r="G22" s="1"/>
  <c r="D12"/>
  <c r="D11"/>
  <c r="D10"/>
  <c r="G24" s="1"/>
  <c r="D9"/>
  <c r="G23" s="1"/>
  <c r="D8"/>
  <c r="M19" i="2"/>
  <c r="K19"/>
  <c r="L19" s="1"/>
  <c r="M18"/>
  <c r="K18"/>
  <c r="L18" s="1"/>
  <c r="M17"/>
  <c r="K17"/>
  <c r="L17" s="1"/>
  <c r="M16"/>
  <c r="K16"/>
  <c r="L16" s="1"/>
  <c r="M15"/>
  <c r="K15"/>
  <c r="L15" s="1"/>
  <c r="M14"/>
  <c r="K14"/>
  <c r="L14" s="1"/>
  <c r="M13"/>
  <c r="L13"/>
  <c r="K13"/>
  <c r="M12"/>
  <c r="K12"/>
  <c r="L12" s="1"/>
  <c r="M11"/>
  <c r="K11"/>
  <c r="L11" s="1"/>
  <c r="M10"/>
  <c r="K10"/>
  <c r="L10" s="1"/>
  <c r="M9"/>
  <c r="K9"/>
  <c r="L9" s="1"/>
  <c r="M8"/>
  <c r="K8"/>
  <c r="L8" s="1"/>
  <c r="M7"/>
  <c r="K7"/>
  <c r="L7" s="1"/>
  <c r="M6"/>
  <c r="K6"/>
  <c r="L6" s="1"/>
  <c r="M5"/>
  <c r="L5"/>
  <c r="K5"/>
  <c r="D7" i="1"/>
  <c r="G20" s="1"/>
  <c r="D6"/>
  <c r="D5"/>
  <c r="H19" s="1"/>
  <c r="K2" i="2"/>
  <c r="L2" s="1"/>
  <c r="M4"/>
  <c r="K4"/>
  <c r="L4" s="1"/>
  <c r="M3"/>
  <c r="K3"/>
  <c r="L3" s="1"/>
  <c r="M2"/>
  <c r="D21" i="1"/>
  <c r="G21" l="1"/>
  <c r="D19"/>
  <c r="D22" s="1"/>
</calcChain>
</file>

<file path=xl/comments1.xml><?xml version="1.0" encoding="utf-8"?>
<comments xmlns="http://schemas.openxmlformats.org/spreadsheetml/2006/main">
  <authors>
    <author>Rick</author>
  </authors>
  <commentList>
    <comment ref="C20" authorId="0">
      <text>
        <r>
          <rPr>
            <b/>
            <sz val="8"/>
            <color indexed="81"/>
            <rFont val="Tahoma"/>
            <family val="2"/>
          </rPr>
          <t>Rick:</t>
        </r>
        <r>
          <rPr>
            <sz val="8"/>
            <color indexed="81"/>
            <rFont val="Tahoma"/>
            <family val="2"/>
          </rPr>
          <t xml:space="preserve">
A&amp;A: 13052 m3 allocation
BCTS: 88228
CTR: 244037
KVL: 14454
KFP: 14454</t>
        </r>
      </text>
    </comment>
  </commentList>
</comments>
</file>

<file path=xl/sharedStrings.xml><?xml version="1.0" encoding="utf-8"?>
<sst xmlns="http://schemas.openxmlformats.org/spreadsheetml/2006/main" count="207" uniqueCount="85">
  <si>
    <t>"Licencee"</t>
  </si>
  <si>
    <t>Block ID</t>
  </si>
  <si>
    <t>Area (ha)</t>
  </si>
  <si>
    <t>Volume</t>
  </si>
  <si>
    <t>Projected harvest year</t>
  </si>
  <si>
    <t>Season (Summer/Winter/All)</t>
  </si>
  <si>
    <t xml:space="preserve">General Location </t>
  </si>
  <si>
    <t>Date of Last Update:</t>
  </si>
  <si>
    <t>Updated by:</t>
  </si>
  <si>
    <t>Mapsheet (1:20,000)</t>
  </si>
  <si>
    <r>
      <t xml:space="preserve">Status         </t>
    </r>
    <r>
      <rPr>
        <sz val="10"/>
        <rFont val="Calibri"/>
        <family val="2"/>
        <scheme val="minor"/>
      </rPr>
      <t>(</t>
    </r>
    <r>
      <rPr>
        <b/>
        <sz val="11"/>
        <rFont val="Calibri"/>
        <family val="2"/>
        <scheme val="minor"/>
      </rPr>
      <t>P</t>
    </r>
    <r>
      <rPr>
        <sz val="10"/>
        <rFont val="Calibri"/>
        <family val="2"/>
        <scheme val="minor"/>
      </rPr>
      <t xml:space="preserve">=Proposed/ </t>
    </r>
    <r>
      <rPr>
        <b/>
        <sz val="11"/>
        <rFont val="Calibri"/>
        <family val="2"/>
        <scheme val="minor"/>
      </rPr>
      <t>R</t>
    </r>
    <r>
      <rPr>
        <sz val="10"/>
        <rFont val="Calibri"/>
        <family val="2"/>
        <scheme val="minor"/>
      </rPr>
      <t xml:space="preserve">=Recce'd/ </t>
    </r>
    <r>
      <rPr>
        <b/>
        <sz val="11"/>
        <rFont val="Calibri"/>
        <family val="2"/>
        <scheme val="minor"/>
      </rPr>
      <t>W</t>
    </r>
    <r>
      <rPr>
        <sz val="10"/>
        <rFont val="Calibri"/>
        <family val="2"/>
        <scheme val="minor"/>
      </rPr>
      <t xml:space="preserve">=Work in Progress/ </t>
    </r>
    <r>
      <rPr>
        <b/>
        <sz val="11"/>
        <rFont val="Calibri"/>
        <family val="2"/>
        <scheme val="minor"/>
      </rPr>
      <t>F</t>
    </r>
    <r>
      <rPr>
        <sz val="10"/>
        <rFont val="Calibri"/>
        <family val="2"/>
        <scheme val="minor"/>
      </rPr>
      <t xml:space="preserve">=Field Marked/ </t>
    </r>
    <r>
      <rPr>
        <b/>
        <sz val="11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=Cutting Authority Issued)</t>
    </r>
  </si>
  <si>
    <t>Years of supply:</t>
  </si>
  <si>
    <t>Allocation X 5 years:</t>
  </si>
  <si>
    <t>Total volume identified:</t>
  </si>
  <si>
    <t>Annual Allocation within Kalum TSA:</t>
  </si>
  <si>
    <t xml:space="preserve"> </t>
  </si>
  <si>
    <t>RB</t>
  </si>
  <si>
    <t>F</t>
  </si>
  <si>
    <t>Licensee</t>
  </si>
  <si>
    <t>Status</t>
  </si>
  <si>
    <t>Silvicultu</t>
  </si>
  <si>
    <t>Block_ID</t>
  </si>
  <si>
    <t>CP</t>
  </si>
  <si>
    <t>Comments</t>
  </si>
  <si>
    <t>Term</t>
  </si>
  <si>
    <t>tenure</t>
  </si>
  <si>
    <t>Hectares</t>
  </si>
  <si>
    <t>Concatenated block name</t>
  </si>
  <si>
    <t>Area (rounded to 0.1)</t>
  </si>
  <si>
    <t>A&amp;A</t>
  </si>
  <si>
    <t>Proposed</t>
  </si>
  <si>
    <t>Clear-cut</t>
  </si>
  <si>
    <t>1</t>
  </si>
  <si>
    <t>22</t>
  </si>
  <si>
    <t>Kalum TSA</t>
  </si>
  <si>
    <t>T88127</t>
  </si>
  <si>
    <t>25</t>
  </si>
  <si>
    <t>Logged 2011</t>
  </si>
  <si>
    <t>A17</t>
  </si>
  <si>
    <t>No digital data.</t>
  </si>
  <si>
    <t>AN1</t>
  </si>
  <si>
    <t>24</t>
  </si>
  <si>
    <t>23</t>
  </si>
  <si>
    <t>Blk A</t>
  </si>
  <si>
    <t>Approved</t>
  </si>
  <si>
    <t>18</t>
  </si>
  <si>
    <t>Tenure2</t>
  </si>
  <si>
    <t>Concat2</t>
  </si>
  <si>
    <t>22-1</t>
  </si>
  <si>
    <t>24-AN1</t>
  </si>
  <si>
    <t>Legate</t>
  </si>
  <si>
    <t>BP</t>
  </si>
  <si>
    <t>20</t>
  </si>
  <si>
    <t>A12</t>
  </si>
  <si>
    <t>No digital data. 103I079</t>
  </si>
  <si>
    <t>A15</t>
  </si>
  <si>
    <t>No digital data. 103I089</t>
  </si>
  <si>
    <t>I44509</t>
  </si>
  <si>
    <t>I45502</t>
  </si>
  <si>
    <t>No digital data. 103I058</t>
  </si>
  <si>
    <t>I45506</t>
  </si>
  <si>
    <t>T88121</t>
  </si>
  <si>
    <t>14</t>
  </si>
  <si>
    <t>T88126</t>
  </si>
  <si>
    <t>A18</t>
  </si>
  <si>
    <t>A19</t>
  </si>
  <si>
    <t>A20</t>
  </si>
  <si>
    <t>C16626</t>
  </si>
  <si>
    <t>20-1</t>
  </si>
  <si>
    <t>18-C16626</t>
  </si>
  <si>
    <t>103I058</t>
  </si>
  <si>
    <t>103I089</t>
  </si>
  <si>
    <t>103I079</t>
  </si>
  <si>
    <t>A&amp;A Trading Ltd</t>
  </si>
  <si>
    <t>Mar 5 2013</t>
  </si>
  <si>
    <t>Summer</t>
  </si>
  <si>
    <t>R</t>
  </si>
  <si>
    <t>C</t>
  </si>
  <si>
    <t>103I034</t>
  </si>
  <si>
    <t>103I035</t>
  </si>
  <si>
    <t>103I045</t>
  </si>
  <si>
    <t>Exstew</t>
  </si>
  <si>
    <t>Hwy 16 West</t>
  </si>
  <si>
    <t>Newtown</t>
  </si>
  <si>
    <t>All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</si>
</sst>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0" fontId="1" fillId="0" borderId="3" xfId="0" applyFont="1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5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0" fillId="0" borderId="8" xfId="0" applyBorder="1"/>
    <xf numFmtId="0" fontId="0" fillId="0" borderId="9" xfId="0" applyBorder="1" applyAlignment="1"/>
    <xf numFmtId="0" fontId="3" fillId="0" borderId="8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9" fillId="0" borderId="6" xfId="0" applyFont="1" applyBorder="1"/>
    <xf numFmtId="0" fontId="9" fillId="0" borderId="7" xfId="0" applyFont="1" applyBorder="1"/>
    <xf numFmtId="0" fontId="10" fillId="0" borderId="0" xfId="0" applyFont="1" applyBorder="1"/>
    <xf numFmtId="0" fontId="0" fillId="0" borderId="10" xfId="0" applyBorder="1" applyAlignment="1"/>
    <xf numFmtId="0" fontId="8" fillId="0" borderId="9" xfId="0" applyFont="1" applyBorder="1" applyAlignment="1"/>
    <xf numFmtId="2" fontId="0" fillId="0" borderId="9" xfId="0" applyNumberFormat="1" applyBorder="1" applyAlignment="1"/>
    <xf numFmtId="0" fontId="0" fillId="0" borderId="2" xfId="0" applyBorder="1" applyAlignment="1">
      <alignment horizontal="center"/>
    </xf>
    <xf numFmtId="49" fontId="0" fillId="0" borderId="0" xfId="0" applyNumberFormat="1"/>
    <xf numFmtId="16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Fill="1" applyBorder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/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4"/>
  <sheetViews>
    <sheetView tabSelected="1" workbookViewId="0">
      <selection activeCell="I7" sqref="I7"/>
    </sheetView>
  </sheetViews>
  <sheetFormatPr defaultColWidth="19.140625" defaultRowHeight="15"/>
  <cols>
    <col min="1" max="6" width="19.140625" style="5"/>
    <col min="7" max="7" width="20.5703125" style="5" customWidth="1"/>
    <col min="8" max="8" width="19.140625" style="5"/>
    <col min="9" max="9" width="18.28515625" style="5" customWidth="1"/>
  </cols>
  <sheetData>
    <row r="1" spans="1:9" ht="18.75">
      <c r="A1" s="17" t="s">
        <v>7</v>
      </c>
      <c r="B1" s="15" t="s">
        <v>74</v>
      </c>
      <c r="C1" s="15"/>
      <c r="E1" s="6" t="s">
        <v>73</v>
      </c>
    </row>
    <row r="2" spans="1:9">
      <c r="A2" s="17" t="s">
        <v>8</v>
      </c>
      <c r="B2" s="16" t="s">
        <v>16</v>
      </c>
      <c r="C2" s="16"/>
    </row>
    <row r="3" spans="1:9" ht="15.75" thickBot="1">
      <c r="A3" s="7"/>
      <c r="B3" s="7"/>
      <c r="C3" s="7"/>
      <c r="D3" s="7"/>
      <c r="E3" s="7"/>
      <c r="F3" s="7"/>
      <c r="G3" s="7"/>
      <c r="H3" s="7"/>
      <c r="I3" s="7"/>
    </row>
    <row r="4" spans="1:9" ht="88.5">
      <c r="A4" s="3" t="s">
        <v>0</v>
      </c>
      <c r="B4" s="3" t="s">
        <v>1</v>
      </c>
      <c r="C4" s="3" t="s">
        <v>2</v>
      </c>
      <c r="D4" s="3" t="s">
        <v>3</v>
      </c>
      <c r="E4" s="3" t="s">
        <v>6</v>
      </c>
      <c r="F4" s="8" t="s">
        <v>9</v>
      </c>
      <c r="G4" s="9" t="s">
        <v>5</v>
      </c>
      <c r="H4" s="9" t="s">
        <v>4</v>
      </c>
      <c r="I4" s="9" t="s">
        <v>10</v>
      </c>
    </row>
    <row r="5" spans="1:9">
      <c r="A5" s="1" t="s">
        <v>29</v>
      </c>
      <c r="B5" s="1" t="s">
        <v>48</v>
      </c>
      <c r="C5" s="1">
        <v>3.2</v>
      </c>
      <c r="D5" s="1">
        <f>C5*425</f>
        <v>1360</v>
      </c>
      <c r="E5" s="24" t="s">
        <v>82</v>
      </c>
      <c r="F5" s="1" t="s">
        <v>78</v>
      </c>
      <c r="G5" s="21" t="s">
        <v>84</v>
      </c>
      <c r="H5" s="1">
        <v>2016</v>
      </c>
      <c r="I5" s="30" t="s">
        <v>17</v>
      </c>
    </row>
    <row r="6" spans="1:9">
      <c r="A6" s="21" t="s">
        <v>29</v>
      </c>
      <c r="B6" s="21" t="s">
        <v>49</v>
      </c>
      <c r="C6" s="21">
        <v>13.8</v>
      </c>
      <c r="D6" s="21">
        <f t="shared" ref="D6:D14" si="0">C6*425</f>
        <v>5865</v>
      </c>
      <c r="E6" s="2" t="s">
        <v>82</v>
      </c>
      <c r="F6" s="21" t="s">
        <v>79</v>
      </c>
      <c r="G6" s="21" t="s">
        <v>84</v>
      </c>
      <c r="H6" s="21">
        <v>2015</v>
      </c>
      <c r="I6" s="31" t="s">
        <v>77</v>
      </c>
    </row>
    <row r="7" spans="1:9">
      <c r="A7" s="21" t="s">
        <v>29</v>
      </c>
      <c r="B7" s="23" t="s">
        <v>43</v>
      </c>
      <c r="C7" s="21">
        <v>7.3</v>
      </c>
      <c r="D7" s="21">
        <f t="shared" si="0"/>
        <v>3102.5</v>
      </c>
      <c r="E7" s="2" t="s">
        <v>50</v>
      </c>
      <c r="F7" s="21" t="s">
        <v>72</v>
      </c>
      <c r="G7" s="21" t="s">
        <v>84</v>
      </c>
      <c r="H7" s="21">
        <v>2013</v>
      </c>
      <c r="I7" s="31" t="s">
        <v>17</v>
      </c>
    </row>
    <row r="8" spans="1:9">
      <c r="A8" s="21" t="s">
        <v>51</v>
      </c>
      <c r="B8" s="21" t="s">
        <v>68</v>
      </c>
      <c r="C8" s="21">
        <v>11.9</v>
      </c>
      <c r="D8" s="21">
        <f t="shared" si="0"/>
        <v>5057.5</v>
      </c>
      <c r="E8" s="21" t="s">
        <v>82</v>
      </c>
      <c r="F8" s="21" t="s">
        <v>79</v>
      </c>
      <c r="G8" s="21" t="s">
        <v>84</v>
      </c>
      <c r="H8" s="21">
        <v>2013</v>
      </c>
      <c r="I8" s="31" t="s">
        <v>17</v>
      </c>
    </row>
    <row r="9" spans="1:9">
      <c r="A9" s="21" t="s">
        <v>51</v>
      </c>
      <c r="B9" s="21" t="s">
        <v>53</v>
      </c>
      <c r="C9" s="21">
        <v>4.7</v>
      </c>
      <c r="D9" s="21">
        <f t="shared" si="0"/>
        <v>1997.5</v>
      </c>
      <c r="E9" s="2" t="s">
        <v>50</v>
      </c>
      <c r="F9" s="21" t="s">
        <v>72</v>
      </c>
      <c r="G9" s="21" t="s">
        <v>84</v>
      </c>
      <c r="H9" s="21">
        <v>2016</v>
      </c>
      <c r="I9" s="31" t="s">
        <v>17</v>
      </c>
    </row>
    <row r="10" spans="1:9">
      <c r="A10" s="21" t="s">
        <v>51</v>
      </c>
      <c r="B10" s="21" t="s">
        <v>55</v>
      </c>
      <c r="C10" s="21">
        <v>8.6999999999999993</v>
      </c>
      <c r="D10" s="21">
        <f t="shared" si="0"/>
        <v>3697.4999999999995</v>
      </c>
      <c r="E10" s="2" t="s">
        <v>50</v>
      </c>
      <c r="F10" s="21" t="s">
        <v>71</v>
      </c>
      <c r="G10" s="21" t="s">
        <v>84</v>
      </c>
      <c r="H10" s="21">
        <v>2017</v>
      </c>
      <c r="I10" s="31" t="s">
        <v>17</v>
      </c>
    </row>
    <row r="11" spans="1:9">
      <c r="A11" s="21" t="s">
        <v>51</v>
      </c>
      <c r="B11" s="21" t="s">
        <v>58</v>
      </c>
      <c r="C11" s="21">
        <v>18.7</v>
      </c>
      <c r="D11" s="25">
        <f t="shared" si="0"/>
        <v>7947.5</v>
      </c>
      <c r="E11" s="21" t="s">
        <v>83</v>
      </c>
      <c r="F11" s="21" t="s">
        <v>70</v>
      </c>
      <c r="G11" s="21" t="s">
        <v>84</v>
      </c>
      <c r="H11" s="21">
        <v>2013</v>
      </c>
      <c r="I11" s="31" t="s">
        <v>76</v>
      </c>
    </row>
    <row r="12" spans="1:9">
      <c r="A12" s="21" t="s">
        <v>51</v>
      </c>
      <c r="B12" s="21" t="s">
        <v>65</v>
      </c>
      <c r="C12" s="21">
        <v>15.9</v>
      </c>
      <c r="D12" s="21">
        <f t="shared" si="0"/>
        <v>6757.5</v>
      </c>
      <c r="E12" s="21" t="s">
        <v>82</v>
      </c>
      <c r="F12" s="21" t="s">
        <v>78</v>
      </c>
      <c r="G12" s="21" t="s">
        <v>84</v>
      </c>
      <c r="H12" s="21">
        <v>2016</v>
      </c>
      <c r="I12" s="31" t="s">
        <v>76</v>
      </c>
    </row>
    <row r="13" spans="1:9">
      <c r="A13" s="21" t="s">
        <v>51</v>
      </c>
      <c r="B13" s="21" t="s">
        <v>66</v>
      </c>
      <c r="C13" s="21">
        <v>3.7</v>
      </c>
      <c r="D13" s="21">
        <f t="shared" si="0"/>
        <v>1572.5</v>
      </c>
      <c r="E13" s="21" t="s">
        <v>82</v>
      </c>
      <c r="F13" s="21" t="s">
        <v>78</v>
      </c>
      <c r="G13" s="21" t="s">
        <v>84</v>
      </c>
      <c r="H13" s="21">
        <v>2016</v>
      </c>
      <c r="I13" s="31" t="s">
        <v>76</v>
      </c>
    </row>
    <row r="14" spans="1:9">
      <c r="A14" s="21" t="s">
        <v>51</v>
      </c>
      <c r="B14" s="21" t="s">
        <v>69</v>
      </c>
      <c r="C14" s="21">
        <v>60.2</v>
      </c>
      <c r="D14" s="21">
        <f t="shared" si="0"/>
        <v>25585</v>
      </c>
      <c r="E14" s="21" t="s">
        <v>81</v>
      </c>
      <c r="F14" s="21" t="s">
        <v>80</v>
      </c>
      <c r="G14" s="21" t="s">
        <v>75</v>
      </c>
      <c r="H14" s="21">
        <v>2014</v>
      </c>
      <c r="I14" s="31" t="s">
        <v>17</v>
      </c>
    </row>
    <row r="15" spans="1:9">
      <c r="A15" s="2"/>
      <c r="B15" s="21"/>
      <c r="C15" s="21"/>
      <c r="D15" s="21"/>
      <c r="E15" s="21"/>
      <c r="F15" s="21"/>
      <c r="G15" s="21"/>
      <c r="H15" s="21"/>
      <c r="I15" s="21"/>
    </row>
    <row r="16" spans="1:9">
      <c r="A16" s="2"/>
      <c r="B16" s="21"/>
      <c r="C16" s="21"/>
      <c r="D16" s="21"/>
      <c r="E16" s="21"/>
      <c r="F16" s="21"/>
      <c r="G16" s="21"/>
      <c r="H16" s="21"/>
      <c r="I16" s="21"/>
    </row>
    <row r="17" spans="1:9">
      <c r="A17" s="2"/>
      <c r="B17" s="21"/>
      <c r="C17" s="21"/>
      <c r="D17" s="21"/>
      <c r="E17" s="21"/>
      <c r="F17" s="21"/>
      <c r="G17" s="21"/>
      <c r="H17" s="21"/>
      <c r="I17" s="21"/>
    </row>
    <row r="18" spans="1:9" ht="15.75" thickBot="1">
      <c r="A18" s="4"/>
      <c r="B18" s="4"/>
      <c r="C18" s="4"/>
      <c r="D18" s="4"/>
      <c r="E18" s="4"/>
      <c r="F18" s="4"/>
      <c r="G18" s="4"/>
      <c r="H18" s="4"/>
      <c r="I18" s="4"/>
    </row>
    <row r="19" spans="1:9">
      <c r="A19" s="10"/>
      <c r="B19" s="10"/>
      <c r="C19" s="12" t="s">
        <v>13</v>
      </c>
      <c r="D19" s="18">
        <f>SUM(D5:D18)</f>
        <v>62942.5</v>
      </c>
      <c r="E19" s="10"/>
      <c r="F19" s="10"/>
      <c r="G19" s="10"/>
      <c r="H19" s="10">
        <f>F19/D20</f>
        <v>0</v>
      </c>
      <c r="I19" s="10"/>
    </row>
    <row r="20" spans="1:9">
      <c r="C20" s="14" t="s">
        <v>14</v>
      </c>
      <c r="D20" s="19">
        <v>13052</v>
      </c>
      <c r="F20" s="5">
        <v>2013</v>
      </c>
      <c r="G20" s="5">
        <f>SUMIF(H$5:H$18,F20,D$5:D$18)</f>
        <v>16107.5</v>
      </c>
    </row>
    <row r="21" spans="1:9">
      <c r="C21" s="13" t="s">
        <v>12</v>
      </c>
      <c r="D21" s="11">
        <f>D20*5</f>
        <v>65260</v>
      </c>
      <c r="F21" s="5">
        <v>2014</v>
      </c>
      <c r="G21" s="5">
        <f>SUMIF(H$5:H$18,F21,D$5:D$18)</f>
        <v>25585</v>
      </c>
    </row>
    <row r="22" spans="1:9">
      <c r="C22" s="13" t="s">
        <v>11</v>
      </c>
      <c r="D22" s="20">
        <f>D19/D20</f>
        <v>4.8224410052099298</v>
      </c>
      <c r="F22" s="5">
        <v>2015</v>
      </c>
      <c r="G22" s="5">
        <f>SUMIF(H$5:H$18,F22,D$5:D$18)</f>
        <v>5865</v>
      </c>
    </row>
    <row r="23" spans="1:9">
      <c r="F23" s="29">
        <v>2016</v>
      </c>
      <c r="G23" s="5">
        <f>SUMIF(H$5:H$18,F23,D$5:D$18)</f>
        <v>11687.5</v>
      </c>
    </row>
    <row r="24" spans="1:9">
      <c r="F24" s="29">
        <v>2017</v>
      </c>
      <c r="G24" s="5">
        <f>SUMIF(H$5:H$18,F24,D$5:D$18)</f>
        <v>3697.4999999999995</v>
      </c>
    </row>
  </sheetData>
  <autoFilter ref="A4:I7"/>
  <pageMargins left="0.70866141732283505" right="0.70866141732283505" top="0.74803149606299202" bottom="0.74803149606299202" header="0.31496062992126" footer="0.31496062992126"/>
  <pageSetup scale="7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"/>
  <sheetViews>
    <sheetView workbookViewId="0">
      <selection activeCell="L8" sqref="L8:M19"/>
    </sheetView>
  </sheetViews>
  <sheetFormatPr defaultRowHeight="15"/>
  <cols>
    <col min="6" max="6" width="44.140625" bestFit="1" customWidth="1"/>
    <col min="11" max="11" width="25.140625" bestFit="1" customWidth="1"/>
    <col min="12" max="12" width="25.140625" customWidth="1"/>
    <col min="13" max="13" width="20.28515625" bestFit="1" customWidth="1"/>
  </cols>
  <sheetData>
    <row r="1" spans="1:13">
      <c r="A1" s="26" t="s">
        <v>18</v>
      </c>
      <c r="B1" s="26" t="s">
        <v>19</v>
      </c>
      <c r="C1" s="26" t="s">
        <v>20</v>
      </c>
      <c r="D1" s="26" t="s">
        <v>21</v>
      </c>
      <c r="E1" s="26" t="s">
        <v>22</v>
      </c>
      <c r="F1" s="26" t="s">
        <v>23</v>
      </c>
      <c r="G1" s="26" t="s">
        <v>24</v>
      </c>
      <c r="H1" s="26" t="s">
        <v>25</v>
      </c>
      <c r="I1" s="26" t="s">
        <v>26</v>
      </c>
      <c r="J1" s="26" t="s">
        <v>46</v>
      </c>
      <c r="K1" s="27" t="s">
        <v>27</v>
      </c>
      <c r="L1" s="27" t="s">
        <v>47</v>
      </c>
      <c r="M1" s="27" t="s">
        <v>28</v>
      </c>
    </row>
    <row r="2" spans="1:13">
      <c r="A2" s="22" t="s">
        <v>29</v>
      </c>
      <c r="B2" s="22" t="s">
        <v>30</v>
      </c>
      <c r="C2" s="22" t="s">
        <v>31</v>
      </c>
      <c r="D2" s="22" t="s">
        <v>32</v>
      </c>
      <c r="E2" s="22" t="s">
        <v>33</v>
      </c>
      <c r="F2" s="22" t="s">
        <v>15</v>
      </c>
      <c r="G2">
        <v>0</v>
      </c>
      <c r="H2" s="22" t="s">
        <v>34</v>
      </c>
      <c r="I2">
        <v>3.2183700152100001</v>
      </c>
      <c r="K2" s="28" t="str">
        <f>IF(E2="",D2,CONCATENATE(E2,"-",D2))</f>
        <v>22-1</v>
      </c>
      <c r="L2" s="28" t="str">
        <f t="shared" ref="L2:L4" si="0">IF(J2="",K2,CONCATENATE(J2,"-",E2,"-",D2))</f>
        <v>22-1</v>
      </c>
      <c r="M2" s="28">
        <f t="shared" ref="M2:M4" si="1">ROUND(I2,1)</f>
        <v>3.2</v>
      </c>
    </row>
    <row r="3" spans="1:13">
      <c r="A3" s="22" t="s">
        <v>29</v>
      </c>
      <c r="B3" s="22" t="s">
        <v>30</v>
      </c>
      <c r="C3" s="22" t="s">
        <v>31</v>
      </c>
      <c r="D3" s="22" t="s">
        <v>35</v>
      </c>
      <c r="E3" s="22" t="s">
        <v>36</v>
      </c>
      <c r="F3" s="22" t="s">
        <v>37</v>
      </c>
      <c r="G3">
        <v>0</v>
      </c>
      <c r="H3" s="22" t="s">
        <v>34</v>
      </c>
      <c r="I3">
        <v>18.488373686799999</v>
      </c>
      <c r="K3" s="28" t="str">
        <f t="shared" ref="K3:K4" si="2">IF(E3="",D3,CONCATENATE(E3,"-",D3))</f>
        <v>25-T88127</v>
      </c>
      <c r="L3" s="28" t="str">
        <f t="shared" si="0"/>
        <v>25-T88127</v>
      </c>
      <c r="M3" s="28">
        <f t="shared" si="1"/>
        <v>18.5</v>
      </c>
    </row>
    <row r="4" spans="1:13">
      <c r="A4" s="22" t="s">
        <v>29</v>
      </c>
      <c r="B4" s="22" t="s">
        <v>30</v>
      </c>
      <c r="C4" s="22" t="s">
        <v>31</v>
      </c>
      <c r="D4" s="22" t="s">
        <v>38</v>
      </c>
      <c r="E4" s="22"/>
      <c r="F4" s="22" t="s">
        <v>39</v>
      </c>
      <c r="G4">
        <v>0</v>
      </c>
      <c r="H4" s="22" t="s">
        <v>34</v>
      </c>
      <c r="I4">
        <v>9.0850307383200004</v>
      </c>
      <c r="K4" s="28" t="str">
        <f t="shared" si="2"/>
        <v>A17</v>
      </c>
      <c r="L4" s="28" t="str">
        <f t="shared" si="0"/>
        <v>A17</v>
      </c>
      <c r="M4" s="28">
        <f t="shared" si="1"/>
        <v>9.1</v>
      </c>
    </row>
    <row r="5" spans="1:13">
      <c r="A5" s="22" t="s">
        <v>29</v>
      </c>
      <c r="B5" s="22" t="s">
        <v>30</v>
      </c>
      <c r="C5" s="22" t="s">
        <v>31</v>
      </c>
      <c r="D5" s="22" t="s">
        <v>40</v>
      </c>
      <c r="E5" s="22" t="s">
        <v>41</v>
      </c>
      <c r="F5" s="22" t="s">
        <v>15</v>
      </c>
      <c r="G5">
        <v>0</v>
      </c>
      <c r="H5" s="22" t="s">
        <v>34</v>
      </c>
      <c r="I5">
        <v>13.7887321172</v>
      </c>
      <c r="K5" s="28" t="str">
        <f t="shared" ref="K5:K19" si="3">IF(E5="",D5,CONCATENATE(E5,"-",D5))</f>
        <v>24-AN1</v>
      </c>
      <c r="L5" s="28" t="str">
        <f t="shared" ref="L5:L19" si="4">IF(J5="",K5,CONCATENATE(J5,"-",E5,"-",D5))</f>
        <v>24-AN1</v>
      </c>
      <c r="M5" s="28">
        <f t="shared" ref="M5:M19" si="5">ROUND(I5,1)</f>
        <v>13.8</v>
      </c>
    </row>
    <row r="6" spans="1:13">
      <c r="A6" s="22" t="s">
        <v>29</v>
      </c>
      <c r="B6" s="22" t="s">
        <v>30</v>
      </c>
      <c r="C6" s="22" t="s">
        <v>31</v>
      </c>
      <c r="D6" s="22" t="s">
        <v>32</v>
      </c>
      <c r="E6" s="22" t="s">
        <v>42</v>
      </c>
      <c r="F6" s="22" t="s">
        <v>37</v>
      </c>
      <c r="G6">
        <v>0</v>
      </c>
      <c r="H6" s="22" t="s">
        <v>34</v>
      </c>
      <c r="I6">
        <v>19.1080075886</v>
      </c>
      <c r="K6" s="28" t="str">
        <f t="shared" si="3"/>
        <v>23-1</v>
      </c>
      <c r="L6" s="28" t="str">
        <f t="shared" si="4"/>
        <v>23-1</v>
      </c>
      <c r="M6" s="28">
        <f t="shared" si="5"/>
        <v>19.100000000000001</v>
      </c>
    </row>
    <row r="7" spans="1:13">
      <c r="A7" s="22" t="s">
        <v>29</v>
      </c>
      <c r="B7" s="22" t="s">
        <v>30</v>
      </c>
      <c r="C7" s="22" t="s">
        <v>31</v>
      </c>
      <c r="D7" s="22" t="s">
        <v>43</v>
      </c>
      <c r="E7" s="22"/>
      <c r="F7" s="22" t="s">
        <v>15</v>
      </c>
      <c r="G7">
        <v>0</v>
      </c>
      <c r="H7" s="22" t="s">
        <v>34</v>
      </c>
      <c r="I7">
        <v>7.3291485462699999</v>
      </c>
      <c r="K7" s="28" t="str">
        <f t="shared" si="3"/>
        <v>Blk A</v>
      </c>
      <c r="L7" s="28" t="str">
        <f t="shared" si="4"/>
        <v>Blk A</v>
      </c>
      <c r="M7" s="28">
        <f t="shared" si="5"/>
        <v>7.3</v>
      </c>
    </row>
    <row r="8" spans="1:13">
      <c r="A8" s="22" t="s">
        <v>51</v>
      </c>
      <c r="B8" s="22" t="s">
        <v>30</v>
      </c>
      <c r="C8" s="22" t="s">
        <v>31</v>
      </c>
      <c r="D8" s="22" t="s">
        <v>32</v>
      </c>
      <c r="E8" s="22" t="s">
        <v>52</v>
      </c>
      <c r="F8" s="22" t="s">
        <v>15</v>
      </c>
      <c r="G8">
        <v>0</v>
      </c>
      <c r="H8" s="22" t="s">
        <v>34</v>
      </c>
      <c r="I8">
        <v>11.9387662258</v>
      </c>
      <c r="K8" s="28" t="str">
        <f t="shared" si="3"/>
        <v>20-1</v>
      </c>
      <c r="L8" s="28" t="str">
        <f t="shared" si="4"/>
        <v>20-1</v>
      </c>
      <c r="M8" s="28">
        <f t="shared" si="5"/>
        <v>11.9</v>
      </c>
    </row>
    <row r="9" spans="1:13">
      <c r="A9" s="22" t="s">
        <v>51</v>
      </c>
      <c r="B9" s="22" t="s">
        <v>30</v>
      </c>
      <c r="C9" s="22" t="s">
        <v>31</v>
      </c>
      <c r="D9" s="22" t="s">
        <v>53</v>
      </c>
      <c r="E9" s="22"/>
      <c r="F9" s="22" t="s">
        <v>54</v>
      </c>
      <c r="G9">
        <v>2</v>
      </c>
      <c r="H9" s="22" t="s">
        <v>34</v>
      </c>
      <c r="I9">
        <v>4.6936734871699999</v>
      </c>
      <c r="K9" s="28" t="str">
        <f t="shared" si="3"/>
        <v>A12</v>
      </c>
      <c r="L9" s="28" t="str">
        <f t="shared" si="4"/>
        <v>A12</v>
      </c>
      <c r="M9" s="28">
        <f t="shared" si="5"/>
        <v>4.7</v>
      </c>
    </row>
    <row r="10" spans="1:13">
      <c r="A10" s="22" t="s">
        <v>51</v>
      </c>
      <c r="B10" s="22" t="s">
        <v>30</v>
      </c>
      <c r="C10" s="22" t="s">
        <v>31</v>
      </c>
      <c r="D10" s="22" t="s">
        <v>55</v>
      </c>
      <c r="E10" s="22"/>
      <c r="F10" s="22" t="s">
        <v>56</v>
      </c>
      <c r="G10">
        <v>2</v>
      </c>
      <c r="H10" s="22" t="s">
        <v>34</v>
      </c>
      <c r="I10">
        <v>8.6723872974299994</v>
      </c>
      <c r="K10" s="28" t="str">
        <f t="shared" si="3"/>
        <v>A15</v>
      </c>
      <c r="L10" s="28" t="str">
        <f t="shared" si="4"/>
        <v>A15</v>
      </c>
      <c r="M10" s="28">
        <f t="shared" si="5"/>
        <v>8.6999999999999993</v>
      </c>
    </row>
    <row r="11" spans="1:13">
      <c r="A11" s="22" t="s">
        <v>51</v>
      </c>
      <c r="B11" s="22" t="s">
        <v>30</v>
      </c>
      <c r="C11" s="22" t="s">
        <v>31</v>
      </c>
      <c r="D11" s="22" t="s">
        <v>57</v>
      </c>
      <c r="E11" s="22"/>
      <c r="F11" s="22" t="s">
        <v>37</v>
      </c>
      <c r="G11">
        <v>0</v>
      </c>
      <c r="H11" s="22" t="s">
        <v>34</v>
      </c>
      <c r="I11">
        <v>3.96846236894</v>
      </c>
      <c r="K11" s="28" t="str">
        <f t="shared" si="3"/>
        <v>I44509</v>
      </c>
      <c r="L11" s="28" t="str">
        <f t="shared" si="4"/>
        <v>I44509</v>
      </c>
      <c r="M11" s="28">
        <f t="shared" si="5"/>
        <v>4</v>
      </c>
    </row>
    <row r="12" spans="1:13">
      <c r="A12" s="22" t="s">
        <v>51</v>
      </c>
      <c r="B12" s="22" t="s">
        <v>30</v>
      </c>
      <c r="C12" s="22" t="s">
        <v>31</v>
      </c>
      <c r="D12" s="22" t="s">
        <v>58</v>
      </c>
      <c r="E12" s="22"/>
      <c r="F12" s="22" t="s">
        <v>59</v>
      </c>
      <c r="G12">
        <v>2</v>
      </c>
      <c r="H12" s="22" t="s">
        <v>34</v>
      </c>
      <c r="I12">
        <v>18.690295533899999</v>
      </c>
      <c r="K12" s="28" t="str">
        <f t="shared" si="3"/>
        <v>I45502</v>
      </c>
      <c r="L12" s="28" t="str">
        <f t="shared" si="4"/>
        <v>I45502</v>
      </c>
      <c r="M12" s="28">
        <f t="shared" si="5"/>
        <v>18.7</v>
      </c>
    </row>
    <row r="13" spans="1:13">
      <c r="A13" s="22" t="s">
        <v>51</v>
      </c>
      <c r="B13" s="22" t="s">
        <v>30</v>
      </c>
      <c r="C13" s="22" t="s">
        <v>31</v>
      </c>
      <c r="D13" s="22" t="s">
        <v>60</v>
      </c>
      <c r="E13" s="22"/>
      <c r="F13" s="22" t="s">
        <v>37</v>
      </c>
      <c r="G13">
        <v>0</v>
      </c>
      <c r="H13" s="22" t="s">
        <v>34</v>
      </c>
      <c r="I13">
        <v>8.2731175066400002</v>
      </c>
      <c r="K13" s="28" t="str">
        <f t="shared" si="3"/>
        <v>I45506</v>
      </c>
      <c r="L13" s="28" t="str">
        <f t="shared" si="4"/>
        <v>I45506</v>
      </c>
      <c r="M13" s="28">
        <f t="shared" si="5"/>
        <v>8.3000000000000007</v>
      </c>
    </row>
    <row r="14" spans="1:13">
      <c r="A14" s="22" t="s">
        <v>51</v>
      </c>
      <c r="B14" s="22" t="s">
        <v>30</v>
      </c>
      <c r="C14" s="22" t="s">
        <v>31</v>
      </c>
      <c r="D14" s="22" t="s">
        <v>61</v>
      </c>
      <c r="E14" s="22" t="s">
        <v>62</v>
      </c>
      <c r="F14" s="22" t="s">
        <v>37</v>
      </c>
      <c r="G14">
        <v>0</v>
      </c>
      <c r="H14" s="22" t="s">
        <v>34</v>
      </c>
      <c r="I14">
        <v>16.005587812000002</v>
      </c>
      <c r="K14" s="28" t="str">
        <f t="shared" si="3"/>
        <v>14-T88121</v>
      </c>
      <c r="L14" s="28" t="str">
        <f t="shared" si="4"/>
        <v>14-T88121</v>
      </c>
      <c r="M14" s="28">
        <f t="shared" si="5"/>
        <v>16</v>
      </c>
    </row>
    <row r="15" spans="1:13">
      <c r="A15" s="22" t="s">
        <v>51</v>
      </c>
      <c r="B15" s="22" t="s">
        <v>30</v>
      </c>
      <c r="C15" s="22" t="s">
        <v>31</v>
      </c>
      <c r="D15" s="22" t="s">
        <v>63</v>
      </c>
      <c r="E15" s="22" t="s">
        <v>62</v>
      </c>
      <c r="F15" s="22" t="s">
        <v>37</v>
      </c>
      <c r="G15">
        <v>0</v>
      </c>
      <c r="H15" s="22" t="s">
        <v>34</v>
      </c>
      <c r="I15">
        <v>9.4709581186800005</v>
      </c>
      <c r="K15" s="28" t="str">
        <f t="shared" si="3"/>
        <v>14-T88126</v>
      </c>
      <c r="L15" s="28" t="str">
        <f t="shared" si="4"/>
        <v>14-T88126</v>
      </c>
      <c r="M15" s="28">
        <f t="shared" si="5"/>
        <v>9.5</v>
      </c>
    </row>
    <row r="16" spans="1:13">
      <c r="A16" s="22" t="s">
        <v>51</v>
      </c>
      <c r="B16" s="22" t="s">
        <v>44</v>
      </c>
      <c r="C16" s="22" t="s">
        <v>31</v>
      </c>
      <c r="D16" s="22" t="s">
        <v>64</v>
      </c>
      <c r="E16" s="22"/>
      <c r="F16" s="22" t="s">
        <v>15</v>
      </c>
      <c r="G16">
        <v>2</v>
      </c>
      <c r="H16" s="22" t="s">
        <v>34</v>
      </c>
      <c r="I16">
        <v>41.984989940799998</v>
      </c>
      <c r="K16" s="28" t="str">
        <f t="shared" si="3"/>
        <v>A18</v>
      </c>
      <c r="L16" s="28" t="str">
        <f t="shared" si="4"/>
        <v>A18</v>
      </c>
      <c r="M16" s="28">
        <f t="shared" si="5"/>
        <v>42</v>
      </c>
    </row>
    <row r="17" spans="1:13">
      <c r="A17" s="22" t="s">
        <v>51</v>
      </c>
      <c r="B17" s="22" t="s">
        <v>44</v>
      </c>
      <c r="C17" s="22" t="s">
        <v>31</v>
      </c>
      <c r="D17" s="22" t="s">
        <v>65</v>
      </c>
      <c r="E17" s="22"/>
      <c r="F17" s="22" t="s">
        <v>15</v>
      </c>
      <c r="G17">
        <v>0</v>
      </c>
      <c r="H17" s="22" t="s">
        <v>34</v>
      </c>
      <c r="I17">
        <v>15.8585774205</v>
      </c>
      <c r="K17" s="28" t="str">
        <f t="shared" si="3"/>
        <v>A19</v>
      </c>
      <c r="L17" s="28" t="str">
        <f t="shared" si="4"/>
        <v>A19</v>
      </c>
      <c r="M17" s="28">
        <f t="shared" si="5"/>
        <v>15.9</v>
      </c>
    </row>
    <row r="18" spans="1:13">
      <c r="A18" s="22" t="s">
        <v>51</v>
      </c>
      <c r="B18" s="22" t="s">
        <v>44</v>
      </c>
      <c r="C18" s="22" t="s">
        <v>31</v>
      </c>
      <c r="D18" s="22" t="s">
        <v>66</v>
      </c>
      <c r="E18" s="22"/>
      <c r="F18" s="22" t="s">
        <v>15</v>
      </c>
      <c r="G18">
        <v>0</v>
      </c>
      <c r="H18" s="22" t="s">
        <v>34</v>
      </c>
      <c r="I18">
        <v>3.6591612144700001</v>
      </c>
      <c r="K18" s="28" t="str">
        <f t="shared" si="3"/>
        <v>A20</v>
      </c>
      <c r="L18" s="28" t="str">
        <f t="shared" si="4"/>
        <v>A20</v>
      </c>
      <c r="M18" s="28">
        <f t="shared" si="5"/>
        <v>3.7</v>
      </c>
    </row>
    <row r="19" spans="1:13">
      <c r="A19" s="22" t="s">
        <v>51</v>
      </c>
      <c r="B19" s="22" t="s">
        <v>44</v>
      </c>
      <c r="C19" s="22" t="s">
        <v>31</v>
      </c>
      <c r="D19" s="22" t="s">
        <v>67</v>
      </c>
      <c r="E19" s="22" t="s">
        <v>45</v>
      </c>
      <c r="F19" s="22" t="s">
        <v>15</v>
      </c>
      <c r="G19">
        <v>0</v>
      </c>
      <c r="H19" s="22" t="s">
        <v>34</v>
      </c>
      <c r="I19">
        <v>60.235005759899998</v>
      </c>
      <c r="K19" s="28" t="str">
        <f t="shared" si="3"/>
        <v>18-C16626</v>
      </c>
      <c r="L19" s="28" t="str">
        <f t="shared" si="4"/>
        <v>18-C16626</v>
      </c>
      <c r="M19" s="28">
        <f t="shared" si="5"/>
        <v>60.2</v>
      </c>
    </row>
  </sheetData>
  <autoFilter ref="A1:M19">
    <filterColumn colId="11"/>
  </autoFilter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</dc:creator>
  <cp:lastModifiedBy>Rick</cp:lastModifiedBy>
  <cp:lastPrinted>2013-03-12T08:09:38Z</cp:lastPrinted>
  <dcterms:created xsi:type="dcterms:W3CDTF">2013-01-23T17:37:04Z</dcterms:created>
  <dcterms:modified xsi:type="dcterms:W3CDTF">2013-03-15T22:02:39Z</dcterms:modified>
</cp:coreProperties>
</file>